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<sst xmlns="http://schemas.openxmlformats.org/spreadsheetml/2006/main" count="91" uniqueCount="62">
  <si>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№ п/п</t>
  </si>
  <si>
    <t>Эффективность реализации МП</t>
  </si>
  <si>
    <t>Наименование муниципальной программы</t>
  </si>
  <si>
    <t>кассовое исполнение</t>
  </si>
  <si>
    <t>Администрация Чебаркульского ГО</t>
  </si>
  <si>
    <t>Профилактика правонарушений на территории Чебаркульского городского округа</t>
  </si>
  <si>
    <t>Профилактика терроризма, минимизации и (или) ликвидации последствий проявлений терроризма на территории Чебаркульского городского округа</t>
  </si>
  <si>
    <t>Улучшение условий и охраны труда в Чебаркульском городском округе</t>
  </si>
  <si>
    <t>Развитие муниципальной службы в Чебаркульском городском округе</t>
  </si>
  <si>
    <t xml:space="preserve">Медицинские кадры на территории Чебаркульского городского округа </t>
  </si>
  <si>
    <t>Поддержка садоводческих и/или огороднических некоммерческих товариществ, расположенных на территории Чебаркульского городского округа</t>
  </si>
  <si>
    <t>Развитие информационного общества на территории Чебаркульского городского округа</t>
  </si>
  <si>
    <t>Развитие малого и среднего предпринимательства в монопрофильном муниципальном образовании  Чебаркульский городской округ Челябинской области</t>
  </si>
  <si>
    <t>Профилактика безнадзорности и правонарушений несовершеннолетних Чебаркульского городского округа</t>
  </si>
  <si>
    <t>Молодежь Чебаркуля</t>
  </si>
  <si>
    <t>Противодействие незаконному обороту и потреблению наркотиков и их прекурсоров</t>
  </si>
  <si>
    <t>Управление образования</t>
  </si>
  <si>
    <t xml:space="preserve">Развитие образования в Чебаркульском городском округе </t>
  </si>
  <si>
    <t xml:space="preserve">Поддержка и развитие дошкольного образования в Чебаркульском городском округе </t>
  </si>
  <si>
    <t>Управление социальной защиты населения</t>
  </si>
  <si>
    <t xml:space="preserve">О социальной поддержке населения муниципального образования «Чебаркульский городской округ» </t>
  </si>
  <si>
    <t>Крепкая семья</t>
  </si>
  <si>
    <t>Доступная среда</t>
  </si>
  <si>
    <t>Поддержка социально ориентированных некоммерческих организаций Чебаркульского ГО</t>
  </si>
  <si>
    <t>Управление культуры</t>
  </si>
  <si>
    <t>Развитие культуры в муниципальном образовании «Чебаркульский городской округ»</t>
  </si>
  <si>
    <t>Создание условий для развития туризма на территории Чебаркульского городского округа</t>
  </si>
  <si>
    <t>Финансовое управление</t>
  </si>
  <si>
    <t>Управление муниципальной собственности</t>
  </si>
  <si>
    <t>Управление жилищно-коммунального хозяйства</t>
  </si>
  <si>
    <t>Повышение безопасности дорожного движения и создание безопасных условий передвижения пешеходов в Чебаркульском городской округ</t>
  </si>
  <si>
    <t>Управление по физической культуре и спорту</t>
  </si>
  <si>
    <t>всего</t>
  </si>
  <si>
    <t>высокая</t>
  </si>
  <si>
    <t>финансирование не предусмотрено</t>
  </si>
  <si>
    <t>Природоохранные мероприятия  на территории Чебаркульского городского округа</t>
  </si>
  <si>
    <t xml:space="preserve">не менее, либо равное 0,90 - высокая;
не менее, либо равное 0,80 - средняя;
не менее, либо равное 0,70 - удовлетворительная;
менее 0,70 - неудовлетворительная;
более 2 -  свидетельствует о некорректном соотношении показателей 
</t>
  </si>
  <si>
    <t>ЭРмп = k10 x СДп + k12 x СРм + k11 x Сиба
(k10 = 0,7;
 k11 = 0,15; 
k12 = 0,15)</t>
  </si>
  <si>
    <t xml:space="preserve">число показателей </t>
  </si>
  <si>
    <t>Степень достижения показателей (индикаторов) программы</t>
  </si>
  <si>
    <t>Сумма степени достижения</t>
  </si>
  <si>
    <t>количество мероприятий, выполненных в полном объеме</t>
  </si>
  <si>
    <t xml:space="preserve">общее количество мероприятий, запланированных к реализации </t>
  </si>
  <si>
    <t>предусмотрено программой</t>
  </si>
  <si>
    <t>уровень отклонения, %</t>
  </si>
  <si>
    <t>уровень отклонения, руб.</t>
  </si>
  <si>
    <t>Степени достижения показателей (индикаторов) программы (СДп)</t>
  </si>
  <si>
    <t xml:space="preserve">Степени реализации  мероприятий программы(СРм) </t>
  </si>
  <si>
    <t>Степени использования бюджетных ассигнований на выполнение мероприятий муниципальной программы(Сиба)</t>
  </si>
  <si>
    <t>удовлетворительная</t>
  </si>
  <si>
    <t>Оценка эффективности реализации муниципальных программ за 2023 год</t>
  </si>
  <si>
    <t xml:space="preserve">Приложение к сводному годовому отчету 
о ходе реализации муниципальных программ за 2023 год
</t>
  </si>
  <si>
    <t>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</t>
  </si>
  <si>
    <t>Реализация национальной политики  и профилактика экстремизма в муниципальном образовании "Чебаркульский городской округ"</t>
  </si>
  <si>
    <t>Развитие физической культуры и спорта в муниципальном образовании Чебаркульский городской округ</t>
  </si>
  <si>
    <t>Эффективное управление муниципальной собственностью Чебаркульского городского округа</t>
  </si>
  <si>
    <t>Обеспечение доступным и комфортным жильем граждан Российской Федерации в Чебаркульском городском округе</t>
  </si>
  <si>
    <t>Благоустройство территории Чебаркульского городского округа</t>
  </si>
  <si>
    <t>Модернизация объектов коммунальной инфраструктуры на территории Чебаркульского городского округа</t>
  </si>
  <si>
    <t>Формирование современной городской среды на территории Чебаркульского городского округа</t>
  </si>
  <si>
    <t>Управление муниципальными финансами и муниципальным долгом Чебаркульского городского округа</t>
  </si>
  <si>
    <t>Степень реализации мероприятий программы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</si>
</sst>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"/>
    <numFmt numFmtId="177" formatCode="0.000000000"/>
    <numFmt numFmtId="178" formatCode="0.0000000000"/>
    <numFmt numFmtId="179" formatCode="#,##0.0000"/>
    <numFmt numFmtId="180" formatCode="0.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zoomScalePageLayoutView="0" workbookViewId="0" topLeftCell="A20">
      <selection activeCell="A10" sqref="A10:IV46"/>
    </sheetView>
  </sheetViews>
  <sheetFormatPr defaultColWidth="9.00390625" defaultRowHeight="15"/>
  <cols>
    <col min="1" max="1" width="5.421875" style="25" bestFit="1" customWidth="1"/>
    <col min="2" max="2" width="46.28125" style="26" customWidth="1"/>
    <col min="3" max="4" width="12.57421875" style="26" customWidth="1"/>
    <col min="5" max="6" width="15.28125" style="26" customWidth="1"/>
    <col min="7" max="7" width="16.421875" style="26" customWidth="1"/>
    <col min="8" max="8" width="13.28125" style="26" customWidth="1"/>
    <col min="9" max="9" width="19.00390625" style="28" customWidth="1"/>
    <col min="10" max="10" width="17.140625" style="28" customWidth="1"/>
    <col min="11" max="11" width="12.00390625" style="28" customWidth="1"/>
    <col min="12" max="12" width="15.00390625" style="28" customWidth="1"/>
    <col min="13" max="13" width="21.421875" style="28" customWidth="1"/>
    <col min="14" max="14" width="24.28125" style="27" customWidth="1"/>
    <col min="15" max="15" width="9.00390625" style="17" bestFit="1" customWidth="1"/>
    <col min="16" max="16384" width="9.00390625" style="17" customWidth="1"/>
  </cols>
  <sheetData>
    <row r="1" spans="1:14" s="7" customFormat="1" ht="27" customHeight="1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54" t="s">
        <v>51</v>
      </c>
      <c r="N1" s="54"/>
    </row>
    <row r="2" spans="1:14" s="7" customFormat="1" ht="18.7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7" customFormat="1" ht="15.75" thickBot="1">
      <c r="A3" s="4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8"/>
    </row>
    <row r="4" spans="1:14" s="41" customFormat="1" ht="15">
      <c r="A4" s="58" t="s">
        <v>0</v>
      </c>
      <c r="B4" s="66" t="s">
        <v>2</v>
      </c>
      <c r="C4" s="69" t="s">
        <v>46</v>
      </c>
      <c r="D4" s="70"/>
      <c r="E4" s="71"/>
      <c r="F4" s="69" t="s">
        <v>47</v>
      </c>
      <c r="G4" s="70"/>
      <c r="H4" s="71"/>
      <c r="I4" s="69" t="s">
        <v>48</v>
      </c>
      <c r="J4" s="70"/>
      <c r="K4" s="70"/>
      <c r="L4" s="71"/>
      <c r="M4" s="61" t="s">
        <v>1</v>
      </c>
      <c r="N4" s="62"/>
    </row>
    <row r="5" spans="1:14" s="41" customFormat="1" ht="15">
      <c r="A5" s="59"/>
      <c r="B5" s="67"/>
      <c r="C5" s="72"/>
      <c r="D5" s="73"/>
      <c r="E5" s="74"/>
      <c r="F5" s="72"/>
      <c r="G5" s="73"/>
      <c r="H5" s="74"/>
      <c r="I5" s="72"/>
      <c r="J5" s="73"/>
      <c r="K5" s="73"/>
      <c r="L5" s="74"/>
      <c r="M5" s="78" t="s">
        <v>37</v>
      </c>
      <c r="N5" s="63" t="s">
        <v>36</v>
      </c>
    </row>
    <row r="6" spans="1:14" s="41" customFormat="1" ht="15">
      <c r="A6" s="59"/>
      <c r="B6" s="67"/>
      <c r="C6" s="75"/>
      <c r="D6" s="76"/>
      <c r="E6" s="77"/>
      <c r="F6" s="75"/>
      <c r="G6" s="76"/>
      <c r="H6" s="77"/>
      <c r="I6" s="75"/>
      <c r="J6" s="76"/>
      <c r="K6" s="76"/>
      <c r="L6" s="77"/>
      <c r="M6" s="78"/>
      <c r="N6" s="64"/>
    </row>
    <row r="7" spans="1:14" s="41" customFormat="1" ht="111.75" customHeight="1" thickBot="1">
      <c r="A7" s="60"/>
      <c r="B7" s="68"/>
      <c r="C7" s="37" t="s">
        <v>40</v>
      </c>
      <c r="D7" s="37" t="s">
        <v>38</v>
      </c>
      <c r="E7" s="37" t="s">
        <v>39</v>
      </c>
      <c r="F7" s="37" t="s">
        <v>41</v>
      </c>
      <c r="G7" s="37" t="s">
        <v>42</v>
      </c>
      <c r="H7" s="38" t="s">
        <v>61</v>
      </c>
      <c r="I7" s="37" t="s">
        <v>43</v>
      </c>
      <c r="J7" s="37" t="s">
        <v>3</v>
      </c>
      <c r="K7" s="38" t="s">
        <v>44</v>
      </c>
      <c r="L7" s="38" t="s">
        <v>45</v>
      </c>
      <c r="M7" s="79"/>
      <c r="N7" s="65"/>
    </row>
    <row r="8" spans="1:14" s="41" customFormat="1" ht="15.75" thickBot="1">
      <c r="A8" s="9">
        <v>1</v>
      </c>
      <c r="B8" s="10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0">
        <v>9</v>
      </c>
      <c r="J8" s="10">
        <v>10</v>
      </c>
      <c r="K8" s="10">
        <v>11</v>
      </c>
      <c r="L8" s="11">
        <v>12</v>
      </c>
      <c r="M8" s="11">
        <v>13</v>
      </c>
      <c r="N8" s="13">
        <v>14</v>
      </c>
    </row>
    <row r="9" spans="1:14" s="44" customFormat="1" ht="15">
      <c r="A9" s="42"/>
      <c r="B9" s="43" t="s">
        <v>4</v>
      </c>
      <c r="C9" s="14">
        <f aca="true" t="shared" si="0" ref="C9:H9">SUM(C10:C21)/12</f>
        <v>6.980833333333333</v>
      </c>
      <c r="D9" s="14">
        <f t="shared" si="0"/>
        <v>7.166666666666667</v>
      </c>
      <c r="E9" s="14">
        <f t="shared" si="0"/>
        <v>0.962693287037037</v>
      </c>
      <c r="F9" s="14">
        <f t="shared" si="0"/>
        <v>7.583333333333333</v>
      </c>
      <c r="G9" s="14">
        <f t="shared" si="0"/>
        <v>8.166666666666666</v>
      </c>
      <c r="H9" s="14">
        <f t="shared" si="0"/>
        <v>0.9074786324786324</v>
      </c>
      <c r="I9" s="14">
        <f>(I10+I11+I12+I14+I15+I16+I17+I19+I20+I21)</f>
        <v>16913422.22</v>
      </c>
      <c r="J9" s="14">
        <f>(J10+J11+J12+J13+J14+J15+J16+J17+J18+J19+J20+J21)</f>
        <v>16658699.919999998</v>
      </c>
      <c r="K9" s="14">
        <f>J9/I9*100</f>
        <v>98.4939635711406</v>
      </c>
      <c r="L9" s="14">
        <f>I9-J9</f>
        <v>254722.30000000075</v>
      </c>
      <c r="M9" s="14">
        <f>SUM(M10:M21)/12</f>
        <v>0.9567192297777375</v>
      </c>
      <c r="N9" s="15"/>
    </row>
    <row r="10" spans="1:14" s="47" customFormat="1" ht="25.5">
      <c r="A10" s="45">
        <v>1</v>
      </c>
      <c r="B10" s="46" t="s">
        <v>5</v>
      </c>
      <c r="C10" s="16">
        <v>17</v>
      </c>
      <c r="D10" s="16">
        <v>17</v>
      </c>
      <c r="E10" s="1">
        <f aca="true" t="shared" si="1" ref="E10:E19">C10/D10</f>
        <v>1</v>
      </c>
      <c r="F10" s="2">
        <v>17</v>
      </c>
      <c r="G10" s="2">
        <v>17</v>
      </c>
      <c r="H10" s="16">
        <f>F10/G10</f>
        <v>1</v>
      </c>
      <c r="I10" s="1">
        <v>133437</v>
      </c>
      <c r="J10" s="1">
        <v>133433</v>
      </c>
      <c r="K10" s="1">
        <f>J10/I10</f>
        <v>0.9999700233068789</v>
      </c>
      <c r="L10" s="1">
        <f>I10-J10</f>
        <v>4</v>
      </c>
      <c r="M10" s="1">
        <f aca="true" t="shared" si="2" ref="M10:M19">(0.7*E10)+(0.15*H10)+(0.15*K10)</f>
        <v>0.9999955034960318</v>
      </c>
      <c r="N10" s="3" t="s">
        <v>33</v>
      </c>
    </row>
    <row r="11" spans="1:14" s="44" customFormat="1" ht="63.75">
      <c r="A11" s="45">
        <v>2</v>
      </c>
      <c r="B11" s="46" t="s">
        <v>52</v>
      </c>
      <c r="C11" s="31">
        <v>6</v>
      </c>
      <c r="D11" s="31">
        <v>6</v>
      </c>
      <c r="E11" s="1">
        <f t="shared" si="1"/>
        <v>1</v>
      </c>
      <c r="F11" s="2">
        <v>6</v>
      </c>
      <c r="G11" s="2">
        <v>6</v>
      </c>
      <c r="H11" s="16">
        <f aca="true" t="shared" si="3" ref="H11:H46">F11/G11</f>
        <v>1</v>
      </c>
      <c r="I11" s="1">
        <v>9743119.22</v>
      </c>
      <c r="J11" s="1">
        <v>9653711.61</v>
      </c>
      <c r="K11" s="1">
        <f>J11/I11</f>
        <v>0.9908235126779038</v>
      </c>
      <c r="L11" s="1">
        <f>I11-J11</f>
        <v>89407.61000000127</v>
      </c>
      <c r="M11" s="1">
        <f>(0.7*E11)+(0.15*H11)+(0.15*K11)</f>
        <v>0.9986235269016855</v>
      </c>
      <c r="N11" s="3" t="s">
        <v>33</v>
      </c>
    </row>
    <row r="12" spans="1:14" s="44" customFormat="1" ht="38.25">
      <c r="A12" s="45">
        <v>3</v>
      </c>
      <c r="B12" s="46" t="s">
        <v>6</v>
      </c>
      <c r="C12" s="16">
        <v>6</v>
      </c>
      <c r="D12" s="16">
        <v>6</v>
      </c>
      <c r="E12" s="1">
        <f t="shared" si="1"/>
        <v>1</v>
      </c>
      <c r="F12" s="2">
        <v>6</v>
      </c>
      <c r="G12" s="2">
        <v>6</v>
      </c>
      <c r="H12" s="16">
        <f t="shared" si="3"/>
        <v>1</v>
      </c>
      <c r="I12" s="1">
        <v>2000000</v>
      </c>
      <c r="J12" s="1">
        <v>1997800.02</v>
      </c>
      <c r="K12" s="1">
        <f>J12/I12</f>
        <v>0.9989000100000001</v>
      </c>
      <c r="L12" s="1">
        <f>I12-J12</f>
        <v>2199.9799999999814</v>
      </c>
      <c r="M12" s="1">
        <f t="shared" si="2"/>
        <v>0.9998350014999999</v>
      </c>
      <c r="N12" s="3" t="s">
        <v>33</v>
      </c>
    </row>
    <row r="13" spans="1:14" s="44" customFormat="1" ht="25.5">
      <c r="A13" s="45">
        <v>4</v>
      </c>
      <c r="B13" s="46" t="s">
        <v>7</v>
      </c>
      <c r="C13" s="16">
        <v>4.83</v>
      </c>
      <c r="D13" s="16">
        <v>5</v>
      </c>
      <c r="E13" s="1">
        <f t="shared" si="1"/>
        <v>0.966</v>
      </c>
      <c r="F13" s="2">
        <v>4</v>
      </c>
      <c r="G13" s="2">
        <v>5</v>
      </c>
      <c r="H13" s="16">
        <f t="shared" si="3"/>
        <v>0.8</v>
      </c>
      <c r="I13" s="55" t="s">
        <v>34</v>
      </c>
      <c r="J13" s="55"/>
      <c r="K13" s="55"/>
      <c r="L13" s="55"/>
      <c r="M13" s="1">
        <f>(0.8*E13)+(0.2*H13)</f>
        <v>0.9328000000000001</v>
      </c>
      <c r="N13" s="3" t="s">
        <v>33</v>
      </c>
    </row>
    <row r="14" spans="1:14" s="44" customFormat="1" ht="25.5">
      <c r="A14" s="45">
        <v>5</v>
      </c>
      <c r="B14" s="46" t="s">
        <v>8</v>
      </c>
      <c r="C14" s="16">
        <v>2.86</v>
      </c>
      <c r="D14" s="16">
        <v>4</v>
      </c>
      <c r="E14" s="1">
        <f t="shared" si="1"/>
        <v>0.715</v>
      </c>
      <c r="F14" s="2">
        <v>2</v>
      </c>
      <c r="G14" s="2">
        <v>4</v>
      </c>
      <c r="H14" s="16">
        <f t="shared" si="3"/>
        <v>0.5</v>
      </c>
      <c r="I14" s="1">
        <v>463926</v>
      </c>
      <c r="J14" s="1">
        <v>450872</v>
      </c>
      <c r="K14" s="1">
        <f>J14/I14</f>
        <v>0.9718618917672215</v>
      </c>
      <c r="L14" s="1">
        <f>I14-J14</f>
        <v>13054</v>
      </c>
      <c r="M14" s="1">
        <f t="shared" si="2"/>
        <v>0.7212792837650831</v>
      </c>
      <c r="N14" s="22" t="s">
        <v>49</v>
      </c>
    </row>
    <row r="15" spans="1:14" s="47" customFormat="1" ht="25.5">
      <c r="A15" s="45">
        <v>6</v>
      </c>
      <c r="B15" s="46" t="s">
        <v>9</v>
      </c>
      <c r="C15" s="31">
        <v>2</v>
      </c>
      <c r="D15" s="31">
        <v>2</v>
      </c>
      <c r="E15" s="1">
        <f t="shared" si="1"/>
        <v>1</v>
      </c>
      <c r="F15" s="2">
        <v>2</v>
      </c>
      <c r="G15" s="2">
        <v>2</v>
      </c>
      <c r="H15" s="16">
        <f t="shared" si="3"/>
        <v>1</v>
      </c>
      <c r="I15" s="1">
        <v>450000</v>
      </c>
      <c r="J15" s="1">
        <v>450000</v>
      </c>
      <c r="K15" s="1">
        <f>J15/I15</f>
        <v>1</v>
      </c>
      <c r="L15" s="1">
        <f>I15-J15</f>
        <v>0</v>
      </c>
      <c r="M15" s="1">
        <f t="shared" si="2"/>
        <v>1</v>
      </c>
      <c r="N15" s="3" t="s">
        <v>33</v>
      </c>
    </row>
    <row r="16" spans="1:14" s="47" customFormat="1" ht="38.25">
      <c r="A16" s="45">
        <v>7</v>
      </c>
      <c r="B16" s="46" t="s">
        <v>10</v>
      </c>
      <c r="C16" s="16">
        <v>2</v>
      </c>
      <c r="D16" s="16">
        <v>2</v>
      </c>
      <c r="E16" s="1">
        <f t="shared" si="1"/>
        <v>1</v>
      </c>
      <c r="F16" s="2">
        <v>2</v>
      </c>
      <c r="G16" s="2">
        <v>2</v>
      </c>
      <c r="H16" s="16">
        <f t="shared" si="3"/>
        <v>1</v>
      </c>
      <c r="I16" s="1">
        <v>712000</v>
      </c>
      <c r="J16" s="1">
        <v>712000</v>
      </c>
      <c r="K16" s="1">
        <f>J16/I16</f>
        <v>1</v>
      </c>
      <c r="L16" s="1">
        <f>I16-J16</f>
        <v>0</v>
      </c>
      <c r="M16" s="1">
        <f t="shared" si="2"/>
        <v>1</v>
      </c>
      <c r="N16" s="3" t="s">
        <v>33</v>
      </c>
    </row>
    <row r="17" spans="1:14" s="47" customFormat="1" ht="25.5">
      <c r="A17" s="45">
        <v>8</v>
      </c>
      <c r="B17" s="46" t="s">
        <v>11</v>
      </c>
      <c r="C17" s="16">
        <v>6</v>
      </c>
      <c r="D17" s="16">
        <v>6</v>
      </c>
      <c r="E17" s="1">
        <f t="shared" si="1"/>
        <v>1</v>
      </c>
      <c r="F17" s="32">
        <v>6</v>
      </c>
      <c r="G17" s="32">
        <v>6</v>
      </c>
      <c r="H17" s="16">
        <f t="shared" si="3"/>
        <v>1</v>
      </c>
      <c r="I17" s="1">
        <v>833840</v>
      </c>
      <c r="J17" s="1">
        <v>833783.29</v>
      </c>
      <c r="K17" s="1">
        <f>J17/I17</f>
        <v>0.999931989350475</v>
      </c>
      <c r="L17" s="1">
        <f>I17-J17</f>
        <v>56.70999999996275</v>
      </c>
      <c r="M17" s="1">
        <f t="shared" si="2"/>
        <v>0.9999897984025712</v>
      </c>
      <c r="N17" s="3" t="s">
        <v>33</v>
      </c>
    </row>
    <row r="18" spans="1:14" s="44" customFormat="1" ht="38.25">
      <c r="A18" s="45">
        <v>9</v>
      </c>
      <c r="B18" s="46" t="s">
        <v>12</v>
      </c>
      <c r="C18" s="16">
        <v>15.83</v>
      </c>
      <c r="D18" s="16">
        <v>16</v>
      </c>
      <c r="E18" s="1">
        <f t="shared" si="1"/>
        <v>0.989375</v>
      </c>
      <c r="F18" s="2">
        <v>12</v>
      </c>
      <c r="G18" s="2">
        <v>13</v>
      </c>
      <c r="H18" s="16">
        <f t="shared" si="3"/>
        <v>0.9230769230769231</v>
      </c>
      <c r="I18" s="56" t="s">
        <v>34</v>
      </c>
      <c r="J18" s="56"/>
      <c r="K18" s="56"/>
      <c r="L18" s="56"/>
      <c r="M18" s="1">
        <f>(0.8*E18)+(0.2*H18)</f>
        <v>0.9761153846153847</v>
      </c>
      <c r="N18" s="3" t="s">
        <v>33</v>
      </c>
    </row>
    <row r="19" spans="1:14" s="44" customFormat="1" ht="38.25">
      <c r="A19" s="45">
        <v>10</v>
      </c>
      <c r="B19" s="46" t="s">
        <v>13</v>
      </c>
      <c r="C19" s="33">
        <v>8.5</v>
      </c>
      <c r="D19" s="33">
        <v>9</v>
      </c>
      <c r="E19" s="31">
        <f t="shared" si="1"/>
        <v>0.9444444444444444</v>
      </c>
      <c r="F19" s="33">
        <v>22</v>
      </c>
      <c r="G19" s="33">
        <v>24</v>
      </c>
      <c r="H19" s="31">
        <f t="shared" si="3"/>
        <v>0.9166666666666666</v>
      </c>
      <c r="I19" s="23">
        <v>263100</v>
      </c>
      <c r="J19" s="23">
        <v>263100</v>
      </c>
      <c r="K19" s="33">
        <f>J19/I19</f>
        <v>1</v>
      </c>
      <c r="L19" s="33">
        <f aca="true" t="shared" si="4" ref="L19:L33">I19-J19</f>
        <v>0</v>
      </c>
      <c r="M19" s="31">
        <f t="shared" si="2"/>
        <v>0.9486111111111111</v>
      </c>
      <c r="N19" s="34" t="s">
        <v>33</v>
      </c>
    </row>
    <row r="20" spans="1:14" s="30" customFormat="1" ht="25.5">
      <c r="A20" s="45">
        <v>11</v>
      </c>
      <c r="B20" s="35" t="s">
        <v>35</v>
      </c>
      <c r="C20" s="2">
        <v>9</v>
      </c>
      <c r="D20" s="36">
        <v>9</v>
      </c>
      <c r="E20" s="1">
        <f>C20/D20</f>
        <v>1</v>
      </c>
      <c r="F20" s="2">
        <v>9</v>
      </c>
      <c r="G20" s="2">
        <v>9</v>
      </c>
      <c r="H20" s="16">
        <f t="shared" si="3"/>
        <v>1</v>
      </c>
      <c r="I20" s="1">
        <v>850000</v>
      </c>
      <c r="J20" s="1">
        <v>850000</v>
      </c>
      <c r="K20" s="1">
        <f aca="true" t="shared" si="5" ref="K20:K46">J20/I20</f>
        <v>1</v>
      </c>
      <c r="L20" s="1">
        <f t="shared" si="4"/>
        <v>0</v>
      </c>
      <c r="M20" s="1">
        <f>(0.7*E20)+(0.15*H20)+(0.15*K20)</f>
        <v>1</v>
      </c>
      <c r="N20" s="3" t="s">
        <v>33</v>
      </c>
    </row>
    <row r="21" spans="1:14" s="44" customFormat="1" ht="25.5">
      <c r="A21" s="45">
        <v>12</v>
      </c>
      <c r="B21" s="18" t="s">
        <v>23</v>
      </c>
      <c r="C21" s="19">
        <v>3.75</v>
      </c>
      <c r="D21" s="19">
        <v>4</v>
      </c>
      <c r="E21" s="1">
        <f>C21/D21</f>
        <v>0.9375</v>
      </c>
      <c r="F21" s="2">
        <v>3</v>
      </c>
      <c r="G21" s="2">
        <v>4</v>
      </c>
      <c r="H21" s="16">
        <f t="shared" si="3"/>
        <v>0.75</v>
      </c>
      <c r="I21" s="1">
        <v>1464000</v>
      </c>
      <c r="J21" s="1">
        <v>1314000</v>
      </c>
      <c r="K21" s="1">
        <f t="shared" si="5"/>
        <v>0.8975409836065574</v>
      </c>
      <c r="L21" s="1">
        <f t="shared" si="4"/>
        <v>150000</v>
      </c>
      <c r="M21" s="1">
        <f>(0.7*E21)+(0.15*H21)+(0.15*K21)</f>
        <v>0.9033811475409836</v>
      </c>
      <c r="N21" s="3" t="s">
        <v>33</v>
      </c>
    </row>
    <row r="22" spans="1:14" s="44" customFormat="1" ht="15">
      <c r="A22" s="48"/>
      <c r="B22" s="49" t="s">
        <v>16</v>
      </c>
      <c r="C22" s="20">
        <f aca="true" t="shared" si="6" ref="C22:H22">SUM(C23:C25)/3</f>
        <v>19.036666666666665</v>
      </c>
      <c r="D22" s="20">
        <f t="shared" si="6"/>
        <v>19.666666666666668</v>
      </c>
      <c r="E22" s="20">
        <f t="shared" si="6"/>
        <v>0.969503932244404</v>
      </c>
      <c r="F22" s="20">
        <f t="shared" si="6"/>
        <v>26.333333333333332</v>
      </c>
      <c r="G22" s="20">
        <f t="shared" si="6"/>
        <v>28</v>
      </c>
      <c r="H22" s="20">
        <f t="shared" si="6"/>
        <v>0.9222488038277512</v>
      </c>
      <c r="I22" s="21">
        <f>SUM(I23:I25)</f>
        <v>817256493.13</v>
      </c>
      <c r="J22" s="21">
        <f>SUM(J23:J25)</f>
        <v>817205877.53</v>
      </c>
      <c r="K22" s="21">
        <f>J22/I22*100</f>
        <v>99.99380664449589</v>
      </c>
      <c r="L22" s="21">
        <f>I22-J22</f>
        <v>50615.60000002384</v>
      </c>
      <c r="M22" s="20">
        <f>SUM(M23:M25)/3</f>
        <v>0.9669848355222785</v>
      </c>
      <c r="N22" s="22"/>
    </row>
    <row r="23" spans="1:14" s="44" customFormat="1" ht="25.5">
      <c r="A23" s="45">
        <v>13</v>
      </c>
      <c r="B23" s="46" t="s">
        <v>17</v>
      </c>
      <c r="C23" s="19">
        <v>28.56</v>
      </c>
      <c r="D23" s="19">
        <v>29</v>
      </c>
      <c r="E23" s="1">
        <f>C23/D23</f>
        <v>0.9848275862068965</v>
      </c>
      <c r="F23" s="23">
        <v>43</v>
      </c>
      <c r="G23" s="23">
        <v>44</v>
      </c>
      <c r="H23" s="16">
        <f t="shared" si="3"/>
        <v>0.9772727272727273</v>
      </c>
      <c r="I23" s="1">
        <v>483192474.13</v>
      </c>
      <c r="J23" s="1">
        <v>483141858.53</v>
      </c>
      <c r="K23" s="1">
        <f t="shared" si="5"/>
        <v>0.9998952475406593</v>
      </c>
      <c r="L23" s="1">
        <f t="shared" si="4"/>
        <v>50615.60000002384</v>
      </c>
      <c r="M23" s="1">
        <f>(0.7*E23)+(0.15*H23)+(0.15*K23)</f>
        <v>0.9859545065668355</v>
      </c>
      <c r="N23" s="3" t="s">
        <v>33</v>
      </c>
    </row>
    <row r="24" spans="1:14" s="44" customFormat="1" ht="25.5">
      <c r="A24" s="45">
        <v>14</v>
      </c>
      <c r="B24" s="46" t="s">
        <v>18</v>
      </c>
      <c r="C24" s="19">
        <v>11</v>
      </c>
      <c r="D24" s="19">
        <v>11</v>
      </c>
      <c r="E24" s="1">
        <f>C24/D24</f>
        <v>1</v>
      </c>
      <c r="F24" s="23">
        <v>21</v>
      </c>
      <c r="G24" s="23">
        <v>21</v>
      </c>
      <c r="H24" s="16">
        <f t="shared" si="3"/>
        <v>1</v>
      </c>
      <c r="I24" s="1">
        <v>333706019</v>
      </c>
      <c r="J24" s="1">
        <v>333706019</v>
      </c>
      <c r="K24" s="1">
        <f t="shared" si="5"/>
        <v>1</v>
      </c>
      <c r="L24" s="1">
        <f t="shared" si="4"/>
        <v>0</v>
      </c>
      <c r="M24" s="1">
        <f>(0.7*E24)+(0.15*H24)+(0.15*K24)</f>
        <v>1</v>
      </c>
      <c r="N24" s="3" t="s">
        <v>33</v>
      </c>
    </row>
    <row r="25" spans="1:14" s="44" customFormat="1" ht="15">
      <c r="A25" s="45">
        <v>15</v>
      </c>
      <c r="B25" s="46" t="s">
        <v>14</v>
      </c>
      <c r="C25" s="19">
        <v>17.55</v>
      </c>
      <c r="D25" s="19">
        <v>19</v>
      </c>
      <c r="E25" s="1">
        <f>C25/D25</f>
        <v>0.9236842105263158</v>
      </c>
      <c r="F25" s="23">
        <v>15</v>
      </c>
      <c r="G25" s="23">
        <v>19</v>
      </c>
      <c r="H25" s="16">
        <f t="shared" si="3"/>
        <v>0.7894736842105263</v>
      </c>
      <c r="I25" s="1">
        <v>358000</v>
      </c>
      <c r="J25" s="1">
        <v>358000</v>
      </c>
      <c r="K25" s="1">
        <f t="shared" si="5"/>
        <v>1</v>
      </c>
      <c r="L25" s="1">
        <f t="shared" si="4"/>
        <v>0</v>
      </c>
      <c r="M25" s="1">
        <f>(0.7*E25)+(0.15*H25)+(0.15*K25)</f>
        <v>0.915</v>
      </c>
      <c r="N25" s="3" t="s">
        <v>33</v>
      </c>
    </row>
    <row r="26" spans="1:14" s="44" customFormat="1" ht="15">
      <c r="A26" s="48"/>
      <c r="B26" s="50" t="s">
        <v>19</v>
      </c>
      <c r="C26" s="24">
        <f aca="true" t="shared" si="7" ref="C26:H26">SUM(C27:C29)/3</f>
        <v>5.3999999999999995</v>
      </c>
      <c r="D26" s="24">
        <f t="shared" si="7"/>
        <v>5.666666666666667</v>
      </c>
      <c r="E26" s="24">
        <f t="shared" si="7"/>
        <v>0.9733333333333333</v>
      </c>
      <c r="F26" s="24">
        <f t="shared" si="7"/>
        <v>5</v>
      </c>
      <c r="G26" s="24">
        <f t="shared" si="7"/>
        <v>5.666666666666667</v>
      </c>
      <c r="H26" s="24">
        <f t="shared" si="7"/>
        <v>0.9333333333333332</v>
      </c>
      <c r="I26" s="24">
        <f>SUM(I27:I29)</f>
        <v>251833660</v>
      </c>
      <c r="J26" s="24">
        <f>SUM(J27:J29)</f>
        <v>251764103.19</v>
      </c>
      <c r="K26" s="21">
        <f>J26/I26*100</f>
        <v>99.97237985978522</v>
      </c>
      <c r="L26" s="21">
        <f t="shared" si="4"/>
        <v>69556.81000000238</v>
      </c>
      <c r="M26" s="24">
        <f>SUM(M27:M29)/3</f>
        <v>0.9712916173929383</v>
      </c>
      <c r="N26" s="22"/>
    </row>
    <row r="27" spans="1:14" s="44" customFormat="1" ht="25.5">
      <c r="A27" s="45">
        <v>16</v>
      </c>
      <c r="B27" s="46" t="s">
        <v>20</v>
      </c>
      <c r="C27" s="19">
        <f>1+1+1+1+1</f>
        <v>5</v>
      </c>
      <c r="D27" s="19">
        <v>5</v>
      </c>
      <c r="E27" s="1">
        <f>C27/D27</f>
        <v>1</v>
      </c>
      <c r="F27" s="23">
        <v>5</v>
      </c>
      <c r="G27" s="23">
        <v>5</v>
      </c>
      <c r="H27" s="16">
        <f t="shared" si="3"/>
        <v>1</v>
      </c>
      <c r="I27" s="1">
        <v>175099720</v>
      </c>
      <c r="J27" s="1">
        <v>175089628.89</v>
      </c>
      <c r="K27" s="1">
        <f t="shared" si="5"/>
        <v>0.9999423693538744</v>
      </c>
      <c r="L27" s="1">
        <f t="shared" si="4"/>
        <v>10091.110000014305</v>
      </c>
      <c r="M27" s="1">
        <f>(0.7*E27)+(0.15*H27)+(0.15*K27)</f>
        <v>0.9999913554030812</v>
      </c>
      <c r="N27" s="3" t="s">
        <v>33</v>
      </c>
    </row>
    <row r="28" spans="1:14" s="44" customFormat="1" ht="15">
      <c r="A28" s="45">
        <v>17</v>
      </c>
      <c r="B28" s="46" t="s">
        <v>21</v>
      </c>
      <c r="C28" s="19">
        <v>9.2</v>
      </c>
      <c r="D28" s="19">
        <v>10</v>
      </c>
      <c r="E28" s="1">
        <f>C28/D28</f>
        <v>0.9199999999999999</v>
      </c>
      <c r="F28" s="23">
        <v>8</v>
      </c>
      <c r="G28" s="23">
        <v>10</v>
      </c>
      <c r="H28" s="16">
        <f t="shared" si="3"/>
        <v>0.8</v>
      </c>
      <c r="I28" s="1">
        <v>76563160</v>
      </c>
      <c r="J28" s="1">
        <v>76503694.3</v>
      </c>
      <c r="K28" s="1">
        <f t="shared" si="5"/>
        <v>0.9992233118382261</v>
      </c>
      <c r="L28" s="1">
        <f t="shared" si="4"/>
        <v>59465.70000000298</v>
      </c>
      <c r="M28" s="1">
        <f>(0.7*E28)+(0.15*H28)+(0.15*K28)</f>
        <v>0.9138834967757338</v>
      </c>
      <c r="N28" s="3" t="s">
        <v>33</v>
      </c>
    </row>
    <row r="29" spans="1:14" s="47" customFormat="1" ht="15">
      <c r="A29" s="45">
        <v>18</v>
      </c>
      <c r="B29" s="46" t="s">
        <v>22</v>
      </c>
      <c r="C29" s="19">
        <f>1+1</f>
        <v>2</v>
      </c>
      <c r="D29" s="19">
        <v>2</v>
      </c>
      <c r="E29" s="1">
        <f>C29/D29</f>
        <v>1</v>
      </c>
      <c r="F29" s="23">
        <v>2</v>
      </c>
      <c r="G29" s="23">
        <v>2</v>
      </c>
      <c r="H29" s="16">
        <f t="shared" si="3"/>
        <v>1</v>
      </c>
      <c r="I29" s="1">
        <v>170780</v>
      </c>
      <c r="J29" s="1">
        <v>170780</v>
      </c>
      <c r="K29" s="1">
        <f t="shared" si="5"/>
        <v>1</v>
      </c>
      <c r="L29" s="1">
        <f t="shared" si="4"/>
        <v>0</v>
      </c>
      <c r="M29" s="1">
        <f>(0.7*E29)+(0.15*H29)+(0.15*K29)</f>
        <v>1</v>
      </c>
      <c r="N29" s="3" t="s">
        <v>33</v>
      </c>
    </row>
    <row r="30" spans="1:14" s="44" customFormat="1" ht="15">
      <c r="A30" s="48"/>
      <c r="B30" s="49" t="s">
        <v>24</v>
      </c>
      <c r="C30" s="24">
        <f aca="true" t="shared" si="8" ref="C30:H30">SUM(C31:C33)/3</f>
        <v>10.32</v>
      </c>
      <c r="D30" s="24">
        <f t="shared" si="8"/>
        <v>10.333333333333334</v>
      </c>
      <c r="E30" s="24">
        <f t="shared" si="8"/>
        <v>0.998974358974359</v>
      </c>
      <c r="F30" s="24">
        <f t="shared" si="8"/>
        <v>10</v>
      </c>
      <c r="G30" s="24">
        <f t="shared" si="8"/>
        <v>10</v>
      </c>
      <c r="H30" s="24">
        <f t="shared" si="8"/>
        <v>1</v>
      </c>
      <c r="I30" s="24">
        <f>SUM(I31:I33)</f>
        <v>91041652.82</v>
      </c>
      <c r="J30" s="24">
        <f>SUM(J31:J33)</f>
        <v>91018858.63</v>
      </c>
      <c r="K30" s="21">
        <f>J30/I30*100</f>
        <v>99.97496289962456</v>
      </c>
      <c r="L30" s="24">
        <f t="shared" si="4"/>
        <v>22794.189999997616</v>
      </c>
      <c r="M30" s="24">
        <f>SUM(M31:M33)/3</f>
        <v>0.9992694609045384</v>
      </c>
      <c r="N30" s="22"/>
    </row>
    <row r="31" spans="1:14" s="47" customFormat="1" ht="25.5">
      <c r="A31" s="45">
        <v>19</v>
      </c>
      <c r="B31" s="18" t="s">
        <v>25</v>
      </c>
      <c r="C31" s="19">
        <v>12.96</v>
      </c>
      <c r="D31" s="19">
        <v>13</v>
      </c>
      <c r="E31" s="1">
        <f>C31/D31</f>
        <v>0.996923076923077</v>
      </c>
      <c r="F31" s="23">
        <v>11</v>
      </c>
      <c r="G31" s="23">
        <v>11</v>
      </c>
      <c r="H31" s="16">
        <f t="shared" si="3"/>
        <v>1</v>
      </c>
      <c r="I31" s="1">
        <v>90522265.82</v>
      </c>
      <c r="J31" s="1">
        <v>90499471.63</v>
      </c>
      <c r="K31" s="1">
        <f t="shared" si="5"/>
        <v>0.9997481924497413</v>
      </c>
      <c r="L31" s="1">
        <f t="shared" si="4"/>
        <v>22794.189999997616</v>
      </c>
      <c r="M31" s="1">
        <f>(0.7*E31)+(0.15*H31)+(0.15*K31)</f>
        <v>0.997808382713615</v>
      </c>
      <c r="N31" s="3" t="s">
        <v>33</v>
      </c>
    </row>
    <row r="32" spans="1:14" s="47" customFormat="1" ht="25.5">
      <c r="A32" s="45">
        <v>20</v>
      </c>
      <c r="B32" s="46" t="s">
        <v>26</v>
      </c>
      <c r="C32" s="19">
        <v>6</v>
      </c>
      <c r="D32" s="19">
        <v>6</v>
      </c>
      <c r="E32" s="1">
        <f>C32/D32</f>
        <v>1</v>
      </c>
      <c r="F32" s="23">
        <v>8</v>
      </c>
      <c r="G32" s="23">
        <v>8</v>
      </c>
      <c r="H32" s="16">
        <f t="shared" si="3"/>
        <v>1</v>
      </c>
      <c r="I32" s="1">
        <v>459387</v>
      </c>
      <c r="J32" s="1">
        <v>459387</v>
      </c>
      <c r="K32" s="1">
        <f t="shared" si="5"/>
        <v>1</v>
      </c>
      <c r="L32" s="1">
        <f t="shared" si="4"/>
        <v>0</v>
      </c>
      <c r="M32" s="1">
        <f>(0.7*E32)+(0.15*H32)+(0.15*K32)</f>
        <v>1</v>
      </c>
      <c r="N32" s="3" t="s">
        <v>33</v>
      </c>
    </row>
    <row r="33" spans="1:14" s="51" customFormat="1" ht="38.25">
      <c r="A33" s="45">
        <v>21</v>
      </c>
      <c r="B33" s="46" t="s">
        <v>53</v>
      </c>
      <c r="C33" s="19">
        <v>12</v>
      </c>
      <c r="D33" s="19">
        <v>12</v>
      </c>
      <c r="E33" s="1">
        <f>C33/D33</f>
        <v>1</v>
      </c>
      <c r="F33" s="23">
        <v>11</v>
      </c>
      <c r="G33" s="23">
        <v>11</v>
      </c>
      <c r="H33" s="16">
        <f t="shared" si="3"/>
        <v>1</v>
      </c>
      <c r="I33" s="1">
        <v>60000</v>
      </c>
      <c r="J33" s="1">
        <v>60000</v>
      </c>
      <c r="K33" s="1">
        <f t="shared" si="5"/>
        <v>1</v>
      </c>
      <c r="L33" s="1">
        <f t="shared" si="4"/>
        <v>0</v>
      </c>
      <c r="M33" s="1">
        <f>(0.7*E33)+(0.15*H33)+(0.15*K33)</f>
        <v>1</v>
      </c>
      <c r="N33" s="3" t="s">
        <v>33</v>
      </c>
    </row>
    <row r="34" spans="1:14" s="44" customFormat="1" ht="15">
      <c r="A34" s="48"/>
      <c r="B34" s="49" t="s">
        <v>27</v>
      </c>
      <c r="C34" s="20">
        <f>C35</f>
        <v>10</v>
      </c>
      <c r="D34" s="20">
        <f aca="true" t="shared" si="9" ref="D34:M34">D35</f>
        <v>10</v>
      </c>
      <c r="E34" s="20">
        <f t="shared" si="9"/>
        <v>1</v>
      </c>
      <c r="F34" s="20">
        <f t="shared" si="9"/>
        <v>7</v>
      </c>
      <c r="G34" s="20">
        <f t="shared" si="9"/>
        <v>7</v>
      </c>
      <c r="H34" s="20">
        <f t="shared" si="9"/>
        <v>1</v>
      </c>
      <c r="I34" s="21">
        <f t="shared" si="9"/>
        <v>16347961</v>
      </c>
      <c r="J34" s="21">
        <f t="shared" si="9"/>
        <v>16210171.04</v>
      </c>
      <c r="K34" s="21">
        <f>J34/I34*100</f>
        <v>99.15714283879194</v>
      </c>
      <c r="L34" s="21">
        <f t="shared" si="9"/>
        <v>137789.9600000009</v>
      </c>
      <c r="M34" s="20">
        <f t="shared" si="9"/>
        <v>0.9987357142581879</v>
      </c>
      <c r="N34" s="22"/>
    </row>
    <row r="35" spans="1:14" s="47" customFormat="1" ht="38.25">
      <c r="A35" s="45">
        <v>22</v>
      </c>
      <c r="B35" s="46" t="s">
        <v>60</v>
      </c>
      <c r="C35" s="19">
        <v>10</v>
      </c>
      <c r="D35" s="19">
        <v>10</v>
      </c>
      <c r="E35" s="1">
        <f>C35/D35</f>
        <v>1</v>
      </c>
      <c r="F35" s="23">
        <v>7</v>
      </c>
      <c r="G35" s="23">
        <v>7</v>
      </c>
      <c r="H35" s="16">
        <f t="shared" si="3"/>
        <v>1</v>
      </c>
      <c r="I35" s="1">
        <v>16347961</v>
      </c>
      <c r="J35" s="1">
        <v>16210171.04</v>
      </c>
      <c r="K35" s="1">
        <f t="shared" si="5"/>
        <v>0.9915714283879193</v>
      </c>
      <c r="L35" s="1">
        <f aca="true" t="shared" si="10" ref="L35:L44">I35-J35</f>
        <v>137789.9600000009</v>
      </c>
      <c r="M35" s="1">
        <f>(0.7*E35)+(0.15*H35)+(0.15*K35)</f>
        <v>0.9987357142581879</v>
      </c>
      <c r="N35" s="3" t="s">
        <v>33</v>
      </c>
    </row>
    <row r="36" spans="1:14" s="44" customFormat="1" ht="15">
      <c r="A36" s="48"/>
      <c r="B36" s="49" t="s">
        <v>28</v>
      </c>
      <c r="C36" s="20">
        <f aca="true" t="shared" si="11" ref="C36:H36">SUM(C37:C38)/2</f>
        <v>9.870000000000001</v>
      </c>
      <c r="D36" s="20">
        <f t="shared" si="11"/>
        <v>11</v>
      </c>
      <c r="E36" s="20">
        <f t="shared" si="11"/>
        <v>0.9033333333333333</v>
      </c>
      <c r="F36" s="20">
        <f t="shared" si="11"/>
        <v>6</v>
      </c>
      <c r="G36" s="20">
        <f t="shared" si="11"/>
        <v>6.5</v>
      </c>
      <c r="H36" s="20">
        <f t="shared" si="11"/>
        <v>0.9285714285714286</v>
      </c>
      <c r="I36" s="21">
        <f>SUM(I37:I38)</f>
        <v>25533978.009999998</v>
      </c>
      <c r="J36" s="21">
        <f>SUM(J37:J38)</f>
        <v>24915234.16</v>
      </c>
      <c r="K36" s="21">
        <f>J36/I36*100</f>
        <v>97.57678239654754</v>
      </c>
      <c r="L36" s="21">
        <f t="shared" si="10"/>
        <v>618743.8499999978</v>
      </c>
      <c r="M36" s="20">
        <f>(M37+M38)/2</f>
        <v>0.9178956988286713</v>
      </c>
      <c r="N36" s="22"/>
    </row>
    <row r="37" spans="1:14" s="44" customFormat="1" ht="38.25">
      <c r="A37" s="45">
        <v>23</v>
      </c>
      <c r="B37" s="46" t="s">
        <v>56</v>
      </c>
      <c r="C37" s="19">
        <v>5.5</v>
      </c>
      <c r="D37" s="19">
        <v>6</v>
      </c>
      <c r="E37" s="1">
        <f>C37/D37</f>
        <v>0.9166666666666666</v>
      </c>
      <c r="F37" s="23">
        <v>6</v>
      </c>
      <c r="G37" s="23">
        <v>6</v>
      </c>
      <c r="H37" s="16">
        <f t="shared" si="3"/>
        <v>1</v>
      </c>
      <c r="I37" s="1">
        <v>2004509.79</v>
      </c>
      <c r="J37" s="1">
        <v>1953349.91</v>
      </c>
      <c r="K37" s="1">
        <f t="shared" si="5"/>
        <v>0.9744776103089025</v>
      </c>
      <c r="L37" s="1">
        <f t="shared" si="10"/>
        <v>51159.88000000012</v>
      </c>
      <c r="M37" s="1">
        <f>(0.7*E37)+(0.15*H37)+(0.15*K37)</f>
        <v>0.937838308213002</v>
      </c>
      <c r="N37" s="3" t="s">
        <v>33</v>
      </c>
    </row>
    <row r="38" spans="1:14" s="44" customFormat="1" ht="25.5">
      <c r="A38" s="45">
        <v>24</v>
      </c>
      <c r="B38" s="46" t="s">
        <v>55</v>
      </c>
      <c r="C38" s="19">
        <v>14.24</v>
      </c>
      <c r="D38" s="19">
        <v>16</v>
      </c>
      <c r="E38" s="1">
        <f>C38/D38</f>
        <v>0.89</v>
      </c>
      <c r="F38" s="23">
        <v>6</v>
      </c>
      <c r="G38" s="23">
        <v>7</v>
      </c>
      <c r="H38" s="16">
        <f t="shared" si="3"/>
        <v>0.8571428571428571</v>
      </c>
      <c r="I38" s="1">
        <v>23529468.22</v>
      </c>
      <c r="J38" s="1">
        <v>22961884.25</v>
      </c>
      <c r="K38" s="1">
        <f t="shared" si="5"/>
        <v>0.9758777391527466</v>
      </c>
      <c r="L38" s="1">
        <f t="shared" si="10"/>
        <v>567583.9699999988</v>
      </c>
      <c r="M38" s="1">
        <f>(0.7*E38)+(0.15*H38)+(0.15*K38)</f>
        <v>0.8979530894443406</v>
      </c>
      <c r="N38" s="3" t="s">
        <v>33</v>
      </c>
    </row>
    <row r="39" spans="1:14" s="44" customFormat="1" ht="15">
      <c r="A39" s="48"/>
      <c r="B39" s="49" t="s">
        <v>29</v>
      </c>
      <c r="C39" s="20">
        <f aca="true" t="shared" si="12" ref="C39:H39">SUM(C40:C44)/5</f>
        <v>8.675999999999998</v>
      </c>
      <c r="D39" s="20">
        <f t="shared" si="12"/>
        <v>9</v>
      </c>
      <c r="E39" s="20">
        <f t="shared" si="12"/>
        <v>0.9424285714285714</v>
      </c>
      <c r="F39" s="20">
        <f t="shared" si="12"/>
        <v>6.8</v>
      </c>
      <c r="G39" s="20">
        <f t="shared" si="12"/>
        <v>7.8</v>
      </c>
      <c r="H39" s="20">
        <f t="shared" si="12"/>
        <v>0.8703030303030304</v>
      </c>
      <c r="I39" s="21">
        <f>SUM(I40:I44)</f>
        <v>237005458.47</v>
      </c>
      <c r="J39" s="21">
        <f>SUM(J40:J44)</f>
        <v>230023573.05</v>
      </c>
      <c r="K39" s="21">
        <f>J39/I39*100</f>
        <v>97.0541246327946</v>
      </c>
      <c r="L39" s="21">
        <f t="shared" si="10"/>
        <v>6981885.419999987</v>
      </c>
      <c r="M39" s="20">
        <f>SUM(M40:M44)/5</f>
        <v>0.9358667310642705</v>
      </c>
      <c r="N39" s="22"/>
    </row>
    <row r="40" spans="1:14" s="51" customFormat="1" ht="25.5">
      <c r="A40" s="45">
        <v>25</v>
      </c>
      <c r="B40" s="46" t="s">
        <v>57</v>
      </c>
      <c r="C40" s="19">
        <v>13.89</v>
      </c>
      <c r="D40" s="19">
        <v>14</v>
      </c>
      <c r="E40" s="1">
        <f>C40/D40</f>
        <v>0.9921428571428572</v>
      </c>
      <c r="F40" s="23">
        <v>9</v>
      </c>
      <c r="G40" s="23">
        <v>11</v>
      </c>
      <c r="H40" s="16">
        <f t="shared" si="3"/>
        <v>0.8181818181818182</v>
      </c>
      <c r="I40" s="1">
        <v>52503680.83</v>
      </c>
      <c r="J40" s="1">
        <v>49880907.73</v>
      </c>
      <c r="K40" s="1">
        <f t="shared" si="5"/>
        <v>0.9500459194757755</v>
      </c>
      <c r="L40" s="1">
        <f t="shared" si="10"/>
        <v>2622773.1000000015</v>
      </c>
      <c r="M40" s="1">
        <f>(0.7*E40)+(0.15*H40)+(0.15*K40)</f>
        <v>0.959734160648639</v>
      </c>
      <c r="N40" s="3" t="s">
        <v>33</v>
      </c>
    </row>
    <row r="41" spans="1:14" s="51" customFormat="1" ht="38.25">
      <c r="A41" s="45">
        <v>26</v>
      </c>
      <c r="B41" s="46" t="s">
        <v>30</v>
      </c>
      <c r="C41" s="19">
        <v>16.49</v>
      </c>
      <c r="D41" s="19">
        <v>17</v>
      </c>
      <c r="E41" s="1">
        <f>C41/D41</f>
        <v>0.9699999999999999</v>
      </c>
      <c r="F41" s="23">
        <v>13</v>
      </c>
      <c r="G41" s="23">
        <v>15</v>
      </c>
      <c r="H41" s="16">
        <f t="shared" si="3"/>
        <v>0.8666666666666667</v>
      </c>
      <c r="I41" s="1">
        <v>130877570.34</v>
      </c>
      <c r="J41" s="1">
        <v>129027046.11</v>
      </c>
      <c r="K41" s="1">
        <f>J41/I41</f>
        <v>0.9858606465172556</v>
      </c>
      <c r="L41" s="1">
        <f t="shared" si="10"/>
        <v>1850524.2300000042</v>
      </c>
      <c r="M41" s="1">
        <f>(0.7*E41)+(0.15*H41)+(0.15*K41)</f>
        <v>0.9568790969775882</v>
      </c>
      <c r="N41" s="3" t="s">
        <v>33</v>
      </c>
    </row>
    <row r="42" spans="1:14" s="44" customFormat="1" ht="38.25">
      <c r="A42" s="45">
        <v>27</v>
      </c>
      <c r="B42" s="46" t="s">
        <v>58</v>
      </c>
      <c r="C42" s="19">
        <v>4</v>
      </c>
      <c r="D42" s="19">
        <v>4</v>
      </c>
      <c r="E42" s="1">
        <f>C42/D42</f>
        <v>1</v>
      </c>
      <c r="F42" s="23">
        <v>4</v>
      </c>
      <c r="G42" s="23">
        <v>4</v>
      </c>
      <c r="H42" s="16">
        <f t="shared" si="3"/>
        <v>1</v>
      </c>
      <c r="I42" s="1">
        <v>22540908.48</v>
      </c>
      <c r="J42" s="1">
        <v>22465725.63</v>
      </c>
      <c r="K42" s="1">
        <f t="shared" si="5"/>
        <v>0.9966646042653201</v>
      </c>
      <c r="L42" s="1">
        <f t="shared" si="10"/>
        <v>75182.85000000149</v>
      </c>
      <c r="M42" s="1">
        <f>(0.7*E42)+(0.15*H42)+(0.15*K42)</f>
        <v>0.9994996906397979</v>
      </c>
      <c r="N42" s="3" t="s">
        <v>33</v>
      </c>
    </row>
    <row r="43" spans="1:14" s="44" customFormat="1" ht="25.5">
      <c r="A43" s="45">
        <v>28</v>
      </c>
      <c r="B43" s="46" t="s">
        <v>15</v>
      </c>
      <c r="C43" s="19">
        <v>6</v>
      </c>
      <c r="D43" s="19">
        <v>6</v>
      </c>
      <c r="E43" s="1">
        <f>C43/D43</f>
        <v>1</v>
      </c>
      <c r="F43" s="23">
        <v>6</v>
      </c>
      <c r="G43" s="23">
        <v>6</v>
      </c>
      <c r="H43" s="16">
        <f t="shared" si="3"/>
        <v>1</v>
      </c>
      <c r="I43" s="1">
        <v>72000</v>
      </c>
      <c r="J43" s="1">
        <v>71995.65</v>
      </c>
      <c r="K43" s="1">
        <f t="shared" si="5"/>
        <v>0.9999395833333332</v>
      </c>
      <c r="L43" s="1">
        <f t="shared" si="10"/>
        <v>4.350000000005821</v>
      </c>
      <c r="M43" s="1">
        <f>(0.7*E43)+(0.15*H43)+(0.15*K43)</f>
        <v>0.9999909375</v>
      </c>
      <c r="N43" s="3" t="s">
        <v>33</v>
      </c>
    </row>
    <row r="44" spans="1:14" s="44" customFormat="1" ht="25.5">
      <c r="A44" s="45">
        <v>29</v>
      </c>
      <c r="B44" s="46" t="s">
        <v>59</v>
      </c>
      <c r="C44" s="19">
        <v>3</v>
      </c>
      <c r="D44" s="19">
        <v>4</v>
      </c>
      <c r="E44" s="1">
        <f>C44/D44</f>
        <v>0.75</v>
      </c>
      <c r="F44" s="23">
        <v>2</v>
      </c>
      <c r="G44" s="23">
        <v>3</v>
      </c>
      <c r="H44" s="16">
        <f t="shared" si="3"/>
        <v>0.6666666666666666</v>
      </c>
      <c r="I44" s="1">
        <v>31011298.82</v>
      </c>
      <c r="J44" s="1">
        <v>28577897.93</v>
      </c>
      <c r="K44" s="1">
        <f t="shared" si="5"/>
        <v>0.9215317970355167</v>
      </c>
      <c r="L44" s="1">
        <f t="shared" si="10"/>
        <v>2433400.8900000006</v>
      </c>
      <c r="M44" s="1">
        <f>(0.7*E44)+(0.15*H44)+(0.15*K44)</f>
        <v>0.7632297695553274</v>
      </c>
      <c r="N44" s="22" t="s">
        <v>49</v>
      </c>
    </row>
    <row r="45" spans="1:14" s="44" customFormat="1" ht="15">
      <c r="A45" s="48"/>
      <c r="B45" s="49" t="s">
        <v>31</v>
      </c>
      <c r="C45" s="20">
        <f>C46</f>
        <v>15.65</v>
      </c>
      <c r="D45" s="20">
        <f aca="true" t="shared" si="13" ref="D45:M45">D46</f>
        <v>16</v>
      </c>
      <c r="E45" s="20">
        <f t="shared" si="13"/>
        <v>0.978125</v>
      </c>
      <c r="F45" s="20">
        <f t="shared" si="13"/>
        <v>3</v>
      </c>
      <c r="G45" s="20">
        <f t="shared" si="13"/>
        <v>3</v>
      </c>
      <c r="H45" s="20">
        <f t="shared" si="13"/>
        <v>1</v>
      </c>
      <c r="I45" s="21">
        <f t="shared" si="13"/>
        <v>94644068.38</v>
      </c>
      <c r="J45" s="21">
        <f t="shared" si="13"/>
        <v>94332987.42</v>
      </c>
      <c r="K45" s="21">
        <f>J45/I45*100</f>
        <v>99.67131489027818</v>
      </c>
      <c r="L45" s="21">
        <f t="shared" si="13"/>
        <v>311080.95999999344</v>
      </c>
      <c r="M45" s="20">
        <f t="shared" si="13"/>
        <v>0.9841944723354172</v>
      </c>
      <c r="N45" s="22"/>
    </row>
    <row r="46" spans="1:14" s="44" customFormat="1" ht="38.25">
      <c r="A46" s="45">
        <v>30</v>
      </c>
      <c r="B46" s="46" t="s">
        <v>54</v>
      </c>
      <c r="C46" s="19">
        <v>15.65</v>
      </c>
      <c r="D46" s="19">
        <v>16</v>
      </c>
      <c r="E46" s="1">
        <f>C46/D46</f>
        <v>0.978125</v>
      </c>
      <c r="F46" s="23">
        <v>3</v>
      </c>
      <c r="G46" s="23">
        <v>3</v>
      </c>
      <c r="H46" s="16">
        <f t="shared" si="3"/>
        <v>1</v>
      </c>
      <c r="I46" s="1">
        <v>94644068.38</v>
      </c>
      <c r="J46" s="1">
        <v>94332987.42</v>
      </c>
      <c r="K46" s="1">
        <f t="shared" si="5"/>
        <v>0.9967131489027818</v>
      </c>
      <c r="L46" s="1">
        <f>I46-J46</f>
        <v>311080.95999999344</v>
      </c>
      <c r="M46" s="1">
        <f>(0.7*E46)+(0.15*H46)+(0.15*K46)</f>
        <v>0.9841944723354172</v>
      </c>
      <c r="N46" s="3" t="s">
        <v>33</v>
      </c>
    </row>
    <row r="47" spans="1:14" s="47" customFormat="1" ht="15.75" thickBot="1">
      <c r="A47" s="52"/>
      <c r="B47" s="53" t="s">
        <v>32</v>
      </c>
      <c r="C47" s="39">
        <f aca="true" t="shared" si="14" ref="C47:H47">(C9+C22+C26+C30+C34+C36+C39+C45)/8</f>
        <v>10.741687500000001</v>
      </c>
      <c r="D47" s="39">
        <f t="shared" si="14"/>
        <v>11.104166666666668</v>
      </c>
      <c r="E47" s="39">
        <f t="shared" si="14"/>
        <v>0.9660489770438798</v>
      </c>
      <c r="F47" s="39">
        <f t="shared" si="14"/>
        <v>8.964583333333334</v>
      </c>
      <c r="G47" s="39">
        <f t="shared" si="14"/>
        <v>9.516666666666666</v>
      </c>
      <c r="H47" s="39">
        <f t="shared" si="14"/>
        <v>0.945241903564272</v>
      </c>
      <c r="I47" s="39">
        <f>I9+I22+I26+I30+I34+I36+I39+I45</f>
        <v>1550576694.0299997</v>
      </c>
      <c r="J47" s="39">
        <f>J9+J22+J26+J30+J34+J36+J39+J45</f>
        <v>1542129504.94</v>
      </c>
      <c r="K47" s="39">
        <f>J47/I47*100</f>
        <v>99.45522274889575</v>
      </c>
      <c r="L47" s="39">
        <f>L9+L22+L26+L30+L34+L36+L39+L45</f>
        <v>8447189.090000004</v>
      </c>
      <c r="M47" s="39">
        <f>(M9+M22+M26+M30+M34+M36+M39+M45)/8</f>
        <v>0.9663697200105049</v>
      </c>
      <c r="N47" s="40"/>
    </row>
    <row r="48" spans="9:10" ht="15">
      <c r="I48" s="29"/>
      <c r="J48" s="29"/>
    </row>
    <row r="49" spans="9:12" ht="15">
      <c r="I49" s="29"/>
      <c r="J49" s="29"/>
      <c r="L49" s="29"/>
    </row>
  </sheetData>
  <sheetProtection/>
  <mergeCells count="12">
    <mergeCell ref="I4:L6"/>
    <mergeCell ref="M5:M7"/>
    <mergeCell ref="M1:N1"/>
    <mergeCell ref="I13:L13"/>
    <mergeCell ref="I18:L18"/>
    <mergeCell ref="A2:N2"/>
    <mergeCell ref="A4:A7"/>
    <mergeCell ref="M4:N4"/>
    <mergeCell ref="N5:N7"/>
    <mergeCell ref="B4:B7"/>
    <mergeCell ref="C4:E6"/>
    <mergeCell ref="F4:H6"/>
  </mergeCells>
  <printOptions gridLines="1"/>
  <pageMargins left="0.24" right="0.16" top="0.93" bottom="0.15748031496062992" header="0.11811023622047245" footer="0.5118110236220472"/>
  <pageSetup fitToHeight="2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ksr-2</cp:lastModifiedBy>
  <cp:lastPrinted>2024-03-29T03:09:59Z</cp:lastPrinted>
  <dcterms:created xsi:type="dcterms:W3CDTF">2021-03-05T07:21:44Z</dcterms:created>
  <dcterms:modified xsi:type="dcterms:W3CDTF">2024-03-29T03:28:41Z</dcterms:modified>
  <cp:category/>
  <cp:version/>
  <cp:contentType/>
  <cp:contentStatus/>
  <cp:revision>2</cp:revision>
</cp:coreProperties>
</file>